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<sst xmlns="http://schemas.openxmlformats.org/spreadsheetml/2006/main" count="28" uniqueCount="26">
  <si>
    <t>Données</t>
  </si>
  <si>
    <t>Mensuelle</t>
  </si>
  <si>
    <t>Annuelle</t>
  </si>
  <si>
    <t>Prix du bien</t>
  </si>
  <si>
    <t>Somme engagée</t>
  </si>
  <si>
    <t xml:space="preserve"> </t>
  </si>
  <si>
    <t>Frais de notaire</t>
  </si>
  <si>
    <t>Apport</t>
  </si>
  <si>
    <t>Frais d'agence</t>
  </si>
  <si>
    <t>Loyer</t>
  </si>
  <si>
    <t>Emprunt</t>
  </si>
  <si>
    <t>Charges de corproprété</t>
  </si>
  <si>
    <t>Taux D'emprunt</t>
  </si>
  <si>
    <t>Taxe foncière</t>
  </si>
  <si>
    <t>Durée</t>
  </si>
  <si>
    <t>Assurance</t>
  </si>
  <si>
    <t>Période</t>
  </si>
  <si>
    <t>Intérêt</t>
  </si>
  <si>
    <t>Revenu imposable</t>
  </si>
  <si>
    <t>Rendement</t>
  </si>
  <si>
    <t>IR+PS</t>
  </si>
  <si>
    <t>Imposition</t>
  </si>
  <si>
    <t>Revenu après impôts</t>
  </si>
  <si>
    <t>Remboursement K</t>
  </si>
  <si>
    <t>Cashflow</t>
  </si>
  <si>
    <t>Rentabilité K investis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</si>
</sst>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[$€-1]"/>
    <numFmt numFmtId="165" formatCode="# &quot;ans&quot;"/>
    <numFmt numFmtId="166" formatCode="0.0%"/>
  </numFmts>
  <fonts count="3">
    <font>
      <sz val="10.0"/>
      <color rgb="FF000000"/>
      <name val="Arial"/>
    </font>
    <font>
      <color theme="1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E6DD"/>
        <bgColor rgb="FFFFE6DD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2" fontId="1" numFmtId="0" xfId="0" applyAlignment="1" applyFont="1">
      <alignment horizontal="center" vertical="bottom"/>
    </xf>
    <xf borderId="0" fillId="3" fontId="1" numFmtId="0" xfId="0" applyAlignment="1" applyFill="1" applyFont="1">
      <alignment vertical="bottom"/>
    </xf>
    <xf borderId="0" fillId="4" fontId="2" numFmtId="164" xfId="0" applyAlignment="1" applyFill="1" applyFont="1" applyNumberFormat="1">
      <alignment horizontal="center" readingOrder="0" vertical="bottom"/>
    </xf>
    <xf borderId="0" fillId="3" fontId="1" numFmtId="164" xfId="0" applyAlignment="1" applyFont="1" applyNumberFormat="1">
      <alignment horizontal="center" vertical="bottom"/>
    </xf>
    <xf borderId="0" fillId="5" fontId="1" numFmtId="0" xfId="0" applyAlignment="1" applyFill="1" applyFont="1">
      <alignment vertical="bottom"/>
    </xf>
    <xf borderId="0" fillId="5" fontId="1" numFmtId="164" xfId="0" applyAlignment="1" applyFont="1" applyNumberFormat="1">
      <alignment horizontal="center" vertical="bottom"/>
    </xf>
    <xf borderId="0" fillId="4" fontId="2" numFmtId="9" xfId="0" applyAlignment="1" applyFont="1" applyNumberFormat="1">
      <alignment horizontal="center" readingOrder="0" vertical="bottom"/>
    </xf>
    <xf borderId="0" fillId="3" fontId="1" numFmtId="164" xfId="0" applyAlignment="1" applyFont="1" applyNumberFormat="1">
      <alignment horizontal="center" readingOrder="0" vertical="bottom"/>
    </xf>
    <xf borderId="0" fillId="3" fontId="1" numFmtId="0" xfId="0" applyAlignment="1" applyFont="1">
      <alignment readingOrder="0" vertical="bottom"/>
    </xf>
    <xf borderId="0" fillId="4" fontId="2" numFmtId="10" xfId="0" applyAlignment="1" applyFont="1" applyNumberFormat="1">
      <alignment horizontal="center" readingOrder="0" vertical="bottom"/>
    </xf>
    <xf borderId="0" fillId="4" fontId="1" numFmtId="164" xfId="0" applyAlignment="1" applyFont="1" applyNumberFormat="1">
      <alignment horizontal="center" readingOrder="0" vertical="bottom"/>
    </xf>
    <xf borderId="0" fillId="4" fontId="2" numFmtId="165" xfId="0" applyAlignment="1" applyFont="1" applyNumberForma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5" fontId="1" numFmtId="0" xfId="0" applyAlignment="1" applyFont="1">
      <alignment readingOrder="0" vertical="bottom"/>
    </xf>
    <xf borderId="0" fillId="3" fontId="1" numFmtId="166" xfId="0" applyAlignment="1" applyFont="1" applyNumberFormat="1">
      <alignment horizontal="center" vertical="bottom"/>
    </xf>
    <xf borderId="0" fillId="5" fontId="2" numFmtId="0" xfId="0" applyAlignment="1" applyFont="1">
      <alignment readingOrder="0" vertical="bottom"/>
    </xf>
    <xf borderId="0" fillId="5" fontId="1" numFmtId="9" xfId="0" applyAlignment="1" applyFont="1" applyNumberFormat="1">
      <alignment horizontal="center" vertical="bottom"/>
    </xf>
    <xf borderId="0" fillId="3" fontId="1" numFmtId="10" xfId="0" applyAlignment="1" applyFont="1" applyNumberFormat="1">
      <alignment horizontal="center" vertical="bottom"/>
    </xf>
    <xf borderId="0" fillId="0" fontId="1" numFmtId="16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14"/>
  </cols>
  <sheetData>
    <row r="1">
      <c r="A1" s="1" t="s">
        <v>0</v>
      </c>
      <c r="B1" s="2" t="s">
        <v>1</v>
      </c>
      <c r="C1" s="2" t="s">
        <v>2</v>
      </c>
      <c r="D1" s="3"/>
      <c r="E1" s="1"/>
      <c r="F1" s="4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5" t="s">
        <v>3</v>
      </c>
      <c r="B2" s="6">
        <v>119000.0</v>
      </c>
      <c r="C2" s="7">
        <f t="shared" ref="C2:C3" si="1">B2</f>
        <v>119000</v>
      </c>
      <c r="D2" s="3"/>
      <c r="E2" s="5" t="s">
        <v>4</v>
      </c>
      <c r="F2" s="7">
        <f>SUM(B2:B4)</f>
        <v>128520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 t="s">
        <v>5</v>
      </c>
      <c r="W2" s="3"/>
    </row>
    <row r="3">
      <c r="A3" s="8" t="s">
        <v>6</v>
      </c>
      <c r="B3" s="9">
        <f>8%*B2</f>
        <v>9520</v>
      </c>
      <c r="C3" s="9">
        <f t="shared" si="1"/>
        <v>9520</v>
      </c>
      <c r="D3" s="3"/>
      <c r="E3" s="8" t="s">
        <v>7</v>
      </c>
      <c r="F3" s="10">
        <v>0.1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5" t="s">
        <v>8</v>
      </c>
      <c r="B4" s="6">
        <v>0.0</v>
      </c>
      <c r="C4" s="11">
        <v>0.0</v>
      </c>
      <c r="D4" s="3"/>
      <c r="E4" s="5" t="s">
        <v>7</v>
      </c>
      <c r="F4" s="7">
        <f>F3*F2</f>
        <v>12852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8" t="s">
        <v>9</v>
      </c>
      <c r="B5" s="6">
        <v>700.0</v>
      </c>
      <c r="C5" s="9">
        <f t="shared" ref="C5:C9" si="2">B5*12</f>
        <v>8400</v>
      </c>
      <c r="D5" s="3"/>
      <c r="E5" s="8" t="s">
        <v>10</v>
      </c>
      <c r="F5" s="9">
        <f>F2-F4</f>
        <v>115668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12" t="s">
        <v>11</v>
      </c>
      <c r="B6" s="6">
        <v>-20.0</v>
      </c>
      <c r="C6" s="7">
        <f t="shared" si="2"/>
        <v>-240</v>
      </c>
      <c r="D6" s="3"/>
      <c r="E6" s="5" t="s">
        <v>12</v>
      </c>
      <c r="F6" s="13">
        <v>0.0115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8" t="s">
        <v>13</v>
      </c>
      <c r="B7" s="14">
        <f>-B5/10</f>
        <v>-70</v>
      </c>
      <c r="C7" s="9">
        <f t="shared" si="2"/>
        <v>-840</v>
      </c>
      <c r="D7" s="3"/>
      <c r="E7" s="8" t="s">
        <v>14</v>
      </c>
      <c r="F7" s="15">
        <v>20.0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5" t="s">
        <v>15</v>
      </c>
      <c r="B8" s="6">
        <v>-50.0</v>
      </c>
      <c r="C8" s="7">
        <f t="shared" si="2"/>
        <v>-600</v>
      </c>
      <c r="D8" s="3"/>
      <c r="E8" s="16" t="s">
        <v>16</v>
      </c>
      <c r="F8" s="16">
        <v>1.0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17" t="s">
        <v>17</v>
      </c>
      <c r="B9" s="9">
        <f>IPMT(F6/12,F8,F7*12,F5,0)</f>
        <v>-110.8485</v>
      </c>
      <c r="C9" s="7">
        <f t="shared" si="2"/>
        <v>-1330.182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8" t="s">
        <v>18</v>
      </c>
      <c r="B10" s="9">
        <f>B5+(B6+B7+B8+B9)</f>
        <v>449.1515</v>
      </c>
      <c r="C10" s="9">
        <f>C5-(C6+C7+C8)</f>
        <v>10080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5" t="s">
        <v>19</v>
      </c>
      <c r="B11" s="18">
        <f>B5*12/(B2+B3)</f>
        <v>0.06535947712</v>
      </c>
      <c r="C11" s="18">
        <f>C5/SUM(C2:C4)</f>
        <v>0.06535947712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19" t="s">
        <v>20</v>
      </c>
      <c r="B12" s="10">
        <v>0.472</v>
      </c>
      <c r="C12" s="20">
        <f>B12</f>
        <v>0.472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5" t="s">
        <v>21</v>
      </c>
      <c r="B13" s="7">
        <f t="shared" ref="B13:C13" si="3">B10*B12</f>
        <v>211.999508</v>
      </c>
      <c r="C13" s="7">
        <f t="shared" si="3"/>
        <v>4757.76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8" t="s">
        <v>22</v>
      </c>
      <c r="B14" s="9">
        <f>(B10-B13)</f>
        <v>237.151992</v>
      </c>
      <c r="C14" s="9">
        <f t="shared" ref="C14:C15" si="4">B14*12</f>
        <v>2845.823904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12" t="s">
        <v>23</v>
      </c>
      <c r="B15" s="7">
        <f>PPMT(F6/12,F8,F7*12,F5,0,0)</f>
        <v>-428.8783582</v>
      </c>
      <c r="C15" s="9">
        <f t="shared" si="4"/>
        <v>-5146.540299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8" t="s">
        <v>24</v>
      </c>
      <c r="B16" s="9">
        <f t="shared" ref="B16:C16" si="5">B14+B15</f>
        <v>-191.7263662</v>
      </c>
      <c r="C16" s="9">
        <f t="shared" si="5"/>
        <v>-2300.716395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5" t="s">
        <v>25</v>
      </c>
      <c r="B17" s="21">
        <f>C17</f>
        <v>0</v>
      </c>
      <c r="C17" s="21">
        <f>IF(C16&lt;=0,0,C16/F4)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3"/>
      <c r="B18" s="2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3"/>
      <c r="B19" s="2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3"/>
      <c r="B20" s="2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3"/>
      <c r="B21" s="2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3"/>
      <c r="B22" s="2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3"/>
      <c r="B23" s="2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3"/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2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2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2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2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2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2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2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2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2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2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2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2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2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2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2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2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2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2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2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2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2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2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2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2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2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2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2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2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2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2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2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2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2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2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2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2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2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2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2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2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2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2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2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2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2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2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2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2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2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2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2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2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2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2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2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2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2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2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2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2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2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2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2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2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2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2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2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2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2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2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2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2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2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2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2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2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2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2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2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2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2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2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2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2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2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2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2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2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2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2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2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2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2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2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2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2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2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2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2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2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2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2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2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2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2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2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2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2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2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2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2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2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2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2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2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2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2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2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2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2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2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2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2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2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2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2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2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2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2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2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2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2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2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2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2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2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2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2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2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2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2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2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2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2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2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2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2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2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2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2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2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2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2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2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2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2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2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2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2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2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2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2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2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2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2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2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2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2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2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2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2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2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2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2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2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2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2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2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2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2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2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2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2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2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2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2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2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2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2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2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2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2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2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2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2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2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2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2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2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2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2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2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2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2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2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2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2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2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2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2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2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2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2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2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2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2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2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2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2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2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2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2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2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2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2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2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2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2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2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2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2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2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2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2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2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2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2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2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2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2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2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2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2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2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2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2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2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2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2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2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2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2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2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2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2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2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2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2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2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2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2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2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2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2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2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2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2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2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2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2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2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2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2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2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2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2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2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2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2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2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2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2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2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2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2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2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2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2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2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2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2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2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2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2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2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2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2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2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2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2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2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2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2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2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2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2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2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2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2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2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2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2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2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2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2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2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2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2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2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2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2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2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2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2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2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2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2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2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2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2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2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2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2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2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2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2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2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2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2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2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2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2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2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2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2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2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2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2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2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2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2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2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2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2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2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2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2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2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2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2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2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2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2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2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2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2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2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2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2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2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2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2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2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2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2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2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2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2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2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2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2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2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2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2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2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2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2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2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2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2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2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2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2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2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2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2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2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2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2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2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2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2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2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2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2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2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2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2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2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2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2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2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2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2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2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2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2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2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2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2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2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2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2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2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2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2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2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2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2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2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2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2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2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2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2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2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2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2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2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2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2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2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2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2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2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2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2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2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2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2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2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2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2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2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2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2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2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2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2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2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2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2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2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2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2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2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2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2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2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2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2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2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2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2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2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2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2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2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2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2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2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2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2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2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2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2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2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2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2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2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2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2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2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2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2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2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2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2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2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2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2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2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2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2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2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2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2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2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2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2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2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2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2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2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2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2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2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2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2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2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2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2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2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2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2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2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2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2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2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2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2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2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2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2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2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2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2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2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2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2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2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2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2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2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2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2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2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2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2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2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2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2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2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2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2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2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2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2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2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2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2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2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2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2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2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2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2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2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2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2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2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2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2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2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2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2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2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2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2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2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2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2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2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2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2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2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2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2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2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2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2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2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2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2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2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2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2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2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2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2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2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2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2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2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2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2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2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2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2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2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2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2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2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2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2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2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2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2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2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2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2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2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2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2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2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2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2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2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2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2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2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2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2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2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2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2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2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2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2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2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2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2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2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2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2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2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2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2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2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2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2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2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2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2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2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2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2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2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2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2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2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2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2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2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2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2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2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2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2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2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2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2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2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2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2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2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2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2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2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2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2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2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2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2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2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2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2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2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2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2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2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2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2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2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2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2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2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2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2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2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2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2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2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2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2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2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2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2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2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2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2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2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2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2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2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2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2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2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2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2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2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2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2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2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2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2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2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2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2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2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2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2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2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2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2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2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2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2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2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2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2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2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2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2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2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2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2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2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2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2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2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2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2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2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2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2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2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2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2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2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2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2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2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2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2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2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2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2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2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2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2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2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2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2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2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2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2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2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2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2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2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2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2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2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2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2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2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2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2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2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2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2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2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2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2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2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2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2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2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2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2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2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2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2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2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2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2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2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2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2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2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2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2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2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2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2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2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2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2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2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2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2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2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2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2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2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2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2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2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2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2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2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2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2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2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2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2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2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2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2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2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2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2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2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2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2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2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2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2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2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2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2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2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2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2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2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2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2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2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2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2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2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2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2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2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2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2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2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2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2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2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2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2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2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2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2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2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2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2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2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2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2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2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2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2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2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2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2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2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2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2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2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2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2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2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2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2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2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2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2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2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2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2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2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2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2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2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2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2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2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2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2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2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2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2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2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2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2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2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2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2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2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2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2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2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2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2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2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2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2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2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2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2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2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2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2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2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2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2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2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2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2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2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2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2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2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2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2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2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2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2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2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2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2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2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2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2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2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2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>
      <c r="A1001" s="3"/>
      <c r="B1001" s="22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>
      <c r="A1002" s="3"/>
      <c r="B1002" s="22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>
      <c r="A1003" s="3"/>
      <c r="B1003" s="22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>
      <c r="A1004" s="3"/>
      <c r="B1004" s="22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>
      <c r="A1005" s="3"/>
      <c r="B1005" s="22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</sheetData>
  <drawing r:id="rId1"/>
</worksheet>
</file>